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在庫管理表" sheetId="1" state="visible" r:id="rId1"/>
    <sheet name="手数料率" sheetId="2" state="visible" r:id="rId2"/>
    <sheet name="集計ダッシュボード" sheetId="3" state="visible" r:id="rId3"/>
    <sheet name="使い方" sheetId="4" state="visible" r:id="rId4"/>
  </sheets>
  <definedNames/>
  <calcPr calcId="124519" fullCalcOnLoad="1"/>
</workbook>
</file>

<file path=xl/styles.xml><?xml version="1.0" encoding="utf-8"?>
<styleSheet xmlns="http://schemas.openxmlformats.org/spreadsheetml/2006/main">
  <numFmts count="3">
    <numFmt numFmtId="164" formatCode="#,##0&quot;円&quot;"/>
    <numFmt numFmtId="165" formatCode="0&quot;点&quot;"/>
    <numFmt numFmtId="166" formatCode="0.0%"/>
  </numFmts>
  <fonts count="8">
    <font>
      <name val="Calibri"/>
      <family val="2"/>
      <color theme="1"/>
      <sz val="11"/>
      <scheme val="minor"/>
    </font>
    <font>
      <b val="1"/>
      <color rgb="00FFFFFF"/>
      <sz val="11"/>
    </font>
    <font>
      <color rgb="00888888"/>
      <sz val="10"/>
    </font>
    <font>
      <b val="1"/>
    </font>
    <font>
      <b val="1"/>
      <color rgb="001F6FEB"/>
    </font>
    <font>
      <b val="1"/>
      <color rgb="001F6FEB"/>
      <sz val="12"/>
    </font>
    <font>
      <sz val="11"/>
    </font>
    <font>
      <b val="1"/>
      <sz val="12"/>
    </font>
  </fonts>
  <fills count="4">
    <fill>
      <patternFill/>
    </fill>
    <fill>
      <patternFill patternType="gray125"/>
    </fill>
    <fill>
      <patternFill patternType="solid">
        <fgColor rgb="001F6FEB"/>
      </patternFill>
    </fill>
    <fill>
      <patternFill patternType="solid">
        <fgColor rgb="00D7E3FC"/>
      </patternFill>
    </fill>
  </fills>
  <borders count="2">
    <border>
      <left/>
      <right/>
      <top/>
      <bottom/>
      <diagonal/>
    </border>
    <border>
      <left style="thin">
        <color rgb="00C7CDD4"/>
      </left>
      <right style="thin">
        <color rgb="00C7CDD4"/>
      </right>
      <top style="thin">
        <color rgb="00C7CDD4"/>
      </top>
      <bottom style="thin">
        <color rgb="00C7CDD4"/>
      </bottom>
    </border>
  </borders>
  <cellStyleXfs count="1">
    <xf numFmtId="0" fontId="0" fillId="0" borderId="0"/>
  </cellStyleXfs>
  <cellXfs count="18">
    <xf numFmtId="0" fontId="0" fillId="0" borderId="0" pivotButton="0" quotePrefix="0" xfId="0"/>
    <xf numFmtId="0" fontId="1" fillId="2" borderId="0" applyAlignment="1" pivotButton="0" quotePrefix="0" xfId="0">
      <alignment horizontal="left" vertical="center" indent="1"/>
    </xf>
    <xf numFmtId="0" fontId="2" fillId="0" borderId="0" applyAlignment="1" pivotButton="0" quotePrefix="0" xfId="0">
      <alignment horizontal="left" vertical="center" indent="1"/>
    </xf>
    <xf numFmtId="0" fontId="3" fillId="3" borderId="1" applyAlignment="1" pivotButton="0" quotePrefix="0" xfId="0">
      <alignment horizontal="center" vertical="center"/>
    </xf>
    <xf numFmtId="0" fontId="0" fillId="0" borderId="1" applyAlignment="1" pivotButton="0" quotePrefix="0" xfId="0">
      <alignment horizontal="center" vertical="center"/>
    </xf>
    <xf numFmtId="0" fontId="0" fillId="0" borderId="1" applyAlignment="1" pivotButton="0" quotePrefix="0" xfId="0">
      <alignment horizontal="left" vertical="center"/>
    </xf>
    <xf numFmtId="164" fontId="0" fillId="0" borderId="1" applyAlignment="1" pivotButton="0" quotePrefix="0" xfId="0">
      <alignment horizontal="right" vertical="center"/>
    </xf>
    <xf numFmtId="0" fontId="2" fillId="0" borderId="0" pivotButton="0" quotePrefix="0" xfId="0"/>
    <xf numFmtId="0" fontId="3" fillId="3" borderId="1" applyAlignment="1" pivotButton="0" quotePrefix="0" xfId="0">
      <alignment horizontal="left" vertical="center" indent="1"/>
    </xf>
    <xf numFmtId="165" fontId="4" fillId="0" borderId="1" applyAlignment="1" pivotButton="0" quotePrefix="0" xfId="0">
      <alignment horizontal="right" vertical="center"/>
    </xf>
    <xf numFmtId="164" fontId="4" fillId="0" borderId="1" applyAlignment="1" pivotButton="0" quotePrefix="0" xfId="0">
      <alignment horizontal="right" vertical="center"/>
    </xf>
    <xf numFmtId="166" fontId="4" fillId="0" borderId="1" applyAlignment="1" pivotButton="0" quotePrefix="0" xfId="0">
      <alignment horizontal="right" vertical="center"/>
    </xf>
    <xf numFmtId="0" fontId="5" fillId="0" borderId="0" pivotButton="0" quotePrefix="0" xfId="0"/>
    <xf numFmtId="0" fontId="6" fillId="0" borderId="0" applyAlignment="1" pivotButton="0" quotePrefix="0" xfId="0">
      <alignment horizontal="left" vertical="center" wrapText="1"/>
    </xf>
    <xf numFmtId="0" fontId="2" fillId="0" borderId="0" applyAlignment="1" pivotButton="0" quotePrefix="0" xfId="0">
      <alignment horizontal="left" vertical="center" wrapText="1"/>
    </xf>
    <xf numFmtId="0" fontId="7" fillId="0" borderId="0" pivotButton="0" quotePrefix="0" xfId="0"/>
    <xf numFmtId="0" fontId="3" fillId="3" borderId="0" pivotButton="0" quotePrefix="0" xfId="0"/>
    <xf numFmtId="9" fontId="0" fillId="0" borderId="0" pivotButton="0" quotePrefix="0" xfId="0"/>
  </cellXfs>
  <cellStyles count="1">
    <cellStyle name="Normal" xfId="0" builtinId="0" hidden="0"/>
  </cellStyles>
  <dxfs count="4">
    <dxf>
      <fill>
        <patternFill patternType="solid">
          <fgColor rgb="00E6F4EA"/>
        </patternFill>
      </fill>
    </dxf>
    <dxf>
      <fill>
        <patternFill patternType="solid">
          <fgColor rgb="00F1F3F4"/>
        </patternFill>
      </fill>
    </dxf>
    <dxf>
      <fill>
        <patternFill patternType="solid">
          <fgColor rgb="00FEF7E0"/>
        </patternFill>
      </fill>
    </dxf>
    <dxf>
      <font>
        <b val="1"/>
        <color rgb="00D93025"/>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61"/>
  <sheetViews>
    <sheetView showGridLines="1" workbookViewId="0">
      <pane xSplit="2" ySplit="4" topLeftCell="C5" activePane="bottomRight" state="frozen"/>
      <selection pane="topRight" activeCell="A1" sqref="A1"/>
      <selection pane="bottomLeft" activeCell="A1" sqref="A1"/>
      <selection pane="bottomRight" activeCell="A1" sqref="A1"/>
    </sheetView>
  </sheetViews>
  <sheetFormatPr baseColWidth="8" defaultRowHeight="15"/>
  <cols>
    <col width="6" customWidth="1" min="1" max="1"/>
    <col width="26" customWidth="1" min="2" max="2"/>
    <col width="13" customWidth="1" min="3" max="3"/>
    <col width="12" customWidth="1" min="4" max="4"/>
    <col width="13" customWidth="1" min="5" max="5"/>
    <col width="12" customWidth="1" min="6" max="6"/>
    <col width="13" customWidth="1" min="7" max="7"/>
    <col width="12" customWidth="1" min="8" max="8"/>
    <col width="10" customWidth="1" min="9" max="9"/>
    <col width="13" customWidth="1" min="10" max="10"/>
    <col width="12" customWidth="1" min="11" max="11"/>
  </cols>
  <sheetData>
    <row r="1" ht="28" customHeight="1">
      <c r="A1" s="1" t="inlineStr">
        <is>
          <t>メルカリ在庫管理シート  ｜  torima.jp 無料配布テンプレート</t>
        </is>
      </c>
    </row>
    <row r="2" ht="20" customHeight="1">
      <c r="A2" s="2" t="inlineStr">
        <is>
          <t>出品時に1行追加 → 売れたらステータスを「売却済」にし、売却先・売却価格・送料を入力。販売手数料は売却先のモール別料率（「手数料率」シート）で自動計算され、利益も自動です。詳しい使い方は「使い方」シートへ。</t>
        </is>
      </c>
    </row>
    <row r="4" ht="22" customHeight="1">
      <c r="A4" s="3" t="inlineStr">
        <is>
          <t>No.</t>
        </is>
      </c>
      <c r="B4" s="3" t="inlineStr">
        <is>
          <t>商品名</t>
        </is>
      </c>
      <c r="C4" s="3" t="inlineStr">
        <is>
          <t>仕入れ日</t>
        </is>
      </c>
      <c r="D4" s="3" t="inlineStr">
        <is>
          <t>仕入れ価格</t>
        </is>
      </c>
      <c r="E4" s="3" t="inlineStr">
        <is>
          <t>出品先</t>
        </is>
      </c>
      <c r="F4" s="3" t="inlineStr">
        <is>
          <t>ステータス</t>
        </is>
      </c>
      <c r="G4" s="3" t="inlineStr">
        <is>
          <t>売却先</t>
        </is>
      </c>
      <c r="H4" s="3" t="inlineStr">
        <is>
          <t>売却価格</t>
        </is>
      </c>
      <c r="I4" s="3" t="inlineStr">
        <is>
          <t>送料</t>
        </is>
      </c>
      <c r="J4" s="3" t="inlineStr">
        <is>
          <t>販売手数料</t>
        </is>
      </c>
      <c r="K4" s="3" t="inlineStr">
        <is>
          <t>利益</t>
        </is>
      </c>
    </row>
    <row r="5">
      <c r="A5" s="4" t="n">
        <v>1</v>
      </c>
      <c r="B5" s="5" t="inlineStr">
        <is>
          <t>ユニクロ Tシャツ 白 M</t>
        </is>
      </c>
      <c r="C5" s="4" t="inlineStr">
        <is>
          <t>2026-05-20</t>
        </is>
      </c>
      <c r="D5" s="6" t="n">
        <v>300</v>
      </c>
      <c r="E5" s="4" t="inlineStr">
        <is>
          <t>メルカリ</t>
        </is>
      </c>
      <c r="F5" s="4" t="inlineStr">
        <is>
          <t>売却済</t>
        </is>
      </c>
      <c r="G5" s="4" t="inlineStr">
        <is>
          <t>メルカリ</t>
        </is>
      </c>
      <c r="H5" s="6" t="n">
        <v>1200</v>
      </c>
      <c r="I5" s="6" t="n">
        <v>210</v>
      </c>
      <c r="J5" s="6">
        <f>IF($F5="売却済",IF($H5="",0,ROUND($H5*IFERROR(VLOOKUP($G5,'手数料率'!$A:$B,2,FALSE),0.1),0)),"")</f>
        <v/>
      </c>
      <c r="K5" s="6">
        <f>IF($F5="売却済",IF($H5="",0,$H5)-IF($D5="",0,$D5)-IF($I5="",0,$I5)-IF($J5="",0,$J5),"")</f>
        <v/>
      </c>
    </row>
    <row r="6">
      <c r="A6" s="4" t="n">
        <v>2</v>
      </c>
      <c r="B6" s="5" t="inlineStr">
        <is>
          <t>無印 ファイルボックス</t>
        </is>
      </c>
      <c r="C6" s="4" t="inlineStr">
        <is>
          <t>2026-05-21</t>
        </is>
      </c>
      <c r="D6" s="6" t="n">
        <v>100</v>
      </c>
      <c r="E6" s="4" t="inlineStr">
        <is>
          <t>両方</t>
        </is>
      </c>
      <c r="F6" s="4" t="inlineStr">
        <is>
          <t>出品中</t>
        </is>
      </c>
      <c r="G6" s="4" t="n"/>
      <c r="H6" s="6" t="n"/>
      <c r="I6" s="6" t="n"/>
      <c r="J6" s="6">
        <f>IF($F6="売却済",IF($H6="",0,ROUND($H6*IFERROR(VLOOKUP($G6,'手数料率'!$A:$B,2,FALSE),0.1),0)),"")</f>
        <v/>
      </c>
      <c r="K6" s="6">
        <f>IF($F6="売却済",IF($H6="",0,$H6)-IF($D6="",0,$D6)-IF($I6="",0,$I6)-IF($J6="",0,$J6),"")</f>
        <v/>
      </c>
    </row>
    <row r="7">
      <c r="A7" s="4" t="n">
        <v>3</v>
      </c>
      <c r="B7" s="5" t="inlineStr">
        <is>
          <t>文庫本 〇〇（帯あり）</t>
        </is>
      </c>
      <c r="C7" s="4" t="inlineStr">
        <is>
          <t>2026-05-22</t>
        </is>
      </c>
      <c r="D7" s="6" t="n">
        <v>500</v>
      </c>
      <c r="E7" s="4" t="inlineStr">
        <is>
          <t>メルカリ</t>
        </is>
      </c>
      <c r="F7" s="4" t="inlineStr">
        <is>
          <t>出品中</t>
        </is>
      </c>
      <c r="G7" s="4" t="n"/>
      <c r="H7" s="6" t="n"/>
      <c r="I7" s="6" t="n"/>
      <c r="J7" s="6">
        <f>IF($F7="売却済",IF($H7="",0,ROUND($H7*IFERROR(VLOOKUP($G7,'手数料率'!$A:$B,2,FALSE),0.1),0)),"")</f>
        <v/>
      </c>
      <c r="K7" s="6">
        <f>IF($F7="売却済",IF($H7="",0,$H7)-IF($D7="",0,$D7)-IF($I7="",0,$I7)-IF($J7="",0,$J7),"")</f>
        <v/>
      </c>
    </row>
    <row r="8">
      <c r="A8" s="4" t="n">
        <v>4</v>
      </c>
      <c r="B8" s="5" t="inlineStr">
        <is>
          <t>GU テーパードパンツ</t>
        </is>
      </c>
      <c r="C8" s="4" t="inlineStr">
        <is>
          <t>2026-05-23</t>
        </is>
      </c>
      <c r="D8" s="6" t="n">
        <v>200</v>
      </c>
      <c r="E8" s="4" t="inlineStr">
        <is>
          <t>Yahoo!フリマ</t>
        </is>
      </c>
      <c r="F8" s="4" t="inlineStr">
        <is>
          <t>売却済</t>
        </is>
      </c>
      <c r="G8" s="4" t="inlineStr">
        <is>
          <t>Yahoo!フリマ</t>
        </is>
      </c>
      <c r="H8" s="6" t="n">
        <v>980</v>
      </c>
      <c r="I8" s="6" t="n">
        <v>215</v>
      </c>
      <c r="J8" s="6">
        <f>IF($F8="売却済",IF($H8="",0,ROUND($H8*IFERROR(VLOOKUP($G8,'手数料率'!$A:$B,2,FALSE),0.1),0)),"")</f>
        <v/>
      </c>
      <c r="K8" s="6">
        <f>IF($F8="売却済",IF($H8="",0,$H8)-IF($D8="",0,$D8)-IF($I8="",0,$I8)-IF($J8="",0,$J8),"")</f>
        <v/>
      </c>
    </row>
    <row r="9">
      <c r="A9" s="4" t="n">
        <v>5</v>
      </c>
      <c r="B9" s="5" t="inlineStr">
        <is>
          <t>北欧風 取り皿 5枚セット</t>
        </is>
      </c>
      <c r="C9" s="4" t="inlineStr">
        <is>
          <t>2026-05-23</t>
        </is>
      </c>
      <c r="D9" s="6" t="n">
        <v>800</v>
      </c>
      <c r="E9" s="4" t="inlineStr">
        <is>
          <t>両方</t>
        </is>
      </c>
      <c r="F9" s="4" t="inlineStr">
        <is>
          <t>取り下げ</t>
        </is>
      </c>
      <c r="G9" s="4" t="n"/>
      <c r="H9" s="6" t="n"/>
      <c r="I9" s="6" t="n"/>
      <c r="J9" s="6">
        <f>IF($F9="売却済",IF($H9="",0,ROUND($H9*IFERROR(VLOOKUP($G9,'手数料率'!$A:$B,2,FALSE),0.1),0)),"")</f>
        <v/>
      </c>
      <c r="K9" s="6">
        <f>IF($F9="売却済",IF($H9="",0,$H9)-IF($D9="",0,$D9)-IF($I9="",0,$I9)-IF($J9="",0,$J9),"")</f>
        <v/>
      </c>
    </row>
    <row r="10">
      <c r="A10" s="4" t="n">
        <v>6</v>
      </c>
      <c r="B10" s="5" t="n"/>
      <c r="C10" s="4" t="n"/>
      <c r="D10" s="6" t="n"/>
      <c r="E10" s="4" t="n"/>
      <c r="F10" s="4" t="n"/>
      <c r="G10" s="4" t="n"/>
      <c r="H10" s="6" t="n"/>
      <c r="I10" s="6" t="n"/>
      <c r="J10" s="6">
        <f>IF($F10="売却済",IF($H10="",0,ROUND($H10*IFERROR(VLOOKUP($G10,'手数料率'!$A:$B,2,FALSE),0.1),0)),"")</f>
        <v/>
      </c>
      <c r="K10" s="6">
        <f>IF($F10="売却済",IF($H10="",0,$H10)-IF($D10="",0,$D10)-IF($I10="",0,$I10)-IF($J10="",0,$J10),"")</f>
        <v/>
      </c>
    </row>
    <row r="11">
      <c r="A11" s="4" t="n">
        <v>7</v>
      </c>
      <c r="B11" s="5" t="n"/>
      <c r="C11" s="4" t="n"/>
      <c r="D11" s="6" t="n"/>
      <c r="E11" s="4" t="n"/>
      <c r="F11" s="4" t="n"/>
      <c r="G11" s="4" t="n"/>
      <c r="H11" s="6" t="n"/>
      <c r="I11" s="6" t="n"/>
      <c r="J11" s="6">
        <f>IF($F11="売却済",IF($H11="",0,ROUND($H11*IFERROR(VLOOKUP($G11,'手数料率'!$A:$B,2,FALSE),0.1),0)),"")</f>
        <v/>
      </c>
      <c r="K11" s="6">
        <f>IF($F11="売却済",IF($H11="",0,$H11)-IF($D11="",0,$D11)-IF($I11="",0,$I11)-IF($J11="",0,$J11),"")</f>
        <v/>
      </c>
    </row>
    <row r="12">
      <c r="A12" s="4" t="n">
        <v>8</v>
      </c>
      <c r="B12" s="5" t="n"/>
      <c r="C12" s="4" t="n"/>
      <c r="D12" s="6" t="n"/>
      <c r="E12" s="4" t="n"/>
      <c r="F12" s="4" t="n"/>
      <c r="G12" s="4" t="n"/>
      <c r="H12" s="6" t="n"/>
      <c r="I12" s="6" t="n"/>
      <c r="J12" s="6">
        <f>IF($F12="売却済",IF($H12="",0,ROUND($H12*IFERROR(VLOOKUP($G12,'手数料率'!$A:$B,2,FALSE),0.1),0)),"")</f>
        <v/>
      </c>
      <c r="K12" s="6">
        <f>IF($F12="売却済",IF($H12="",0,$H12)-IF($D12="",0,$D12)-IF($I12="",0,$I12)-IF($J12="",0,$J12),"")</f>
        <v/>
      </c>
    </row>
    <row r="13">
      <c r="A13" s="4" t="n">
        <v>9</v>
      </c>
      <c r="B13" s="5" t="n"/>
      <c r="C13" s="4" t="n"/>
      <c r="D13" s="6" t="n"/>
      <c r="E13" s="4" t="n"/>
      <c r="F13" s="4" t="n"/>
      <c r="G13" s="4" t="n"/>
      <c r="H13" s="6" t="n"/>
      <c r="I13" s="6" t="n"/>
      <c r="J13" s="6">
        <f>IF($F13="売却済",IF($H13="",0,ROUND($H13*IFERROR(VLOOKUP($G13,'手数料率'!$A:$B,2,FALSE),0.1),0)),"")</f>
        <v/>
      </c>
      <c r="K13" s="6">
        <f>IF($F13="売却済",IF($H13="",0,$H13)-IF($D13="",0,$D13)-IF($I13="",0,$I13)-IF($J13="",0,$J13),"")</f>
        <v/>
      </c>
    </row>
    <row r="14">
      <c r="A14" s="4" t="n">
        <v>10</v>
      </c>
      <c r="B14" s="5" t="n"/>
      <c r="C14" s="4" t="n"/>
      <c r="D14" s="6" t="n"/>
      <c r="E14" s="4" t="n"/>
      <c r="F14" s="4" t="n"/>
      <c r="G14" s="4" t="n"/>
      <c r="H14" s="6" t="n"/>
      <c r="I14" s="6" t="n"/>
      <c r="J14" s="6">
        <f>IF($F14="売却済",IF($H14="",0,ROUND($H14*IFERROR(VLOOKUP($G14,'手数料率'!$A:$B,2,FALSE),0.1),0)),"")</f>
        <v/>
      </c>
      <c r="K14" s="6">
        <f>IF($F14="売却済",IF($H14="",0,$H14)-IF($D14="",0,$D14)-IF($I14="",0,$I14)-IF($J14="",0,$J14),"")</f>
        <v/>
      </c>
    </row>
    <row r="15">
      <c r="A15" s="4" t="n">
        <v>11</v>
      </c>
      <c r="B15" s="5" t="n"/>
      <c r="C15" s="4" t="n"/>
      <c r="D15" s="6" t="n"/>
      <c r="E15" s="4" t="n"/>
      <c r="F15" s="4" t="n"/>
      <c r="G15" s="4" t="n"/>
      <c r="H15" s="6" t="n"/>
      <c r="I15" s="6" t="n"/>
      <c r="J15" s="6">
        <f>IF($F15="売却済",IF($H15="",0,ROUND($H15*IFERROR(VLOOKUP($G15,'手数料率'!$A:$B,2,FALSE),0.1),0)),"")</f>
        <v/>
      </c>
      <c r="K15" s="6">
        <f>IF($F15="売却済",IF($H15="",0,$H15)-IF($D15="",0,$D15)-IF($I15="",0,$I15)-IF($J15="",0,$J15),"")</f>
        <v/>
      </c>
    </row>
    <row r="16">
      <c r="A16" s="4" t="n">
        <v>12</v>
      </c>
      <c r="B16" s="5" t="n"/>
      <c r="C16" s="4" t="n"/>
      <c r="D16" s="6" t="n"/>
      <c r="E16" s="4" t="n"/>
      <c r="F16" s="4" t="n"/>
      <c r="G16" s="4" t="n"/>
      <c r="H16" s="6" t="n"/>
      <c r="I16" s="6" t="n"/>
      <c r="J16" s="6">
        <f>IF($F16="売却済",IF($H16="",0,ROUND($H16*IFERROR(VLOOKUP($G16,'手数料率'!$A:$B,2,FALSE),0.1),0)),"")</f>
        <v/>
      </c>
      <c r="K16" s="6">
        <f>IF($F16="売却済",IF($H16="",0,$H16)-IF($D16="",0,$D16)-IF($I16="",0,$I16)-IF($J16="",0,$J16),"")</f>
        <v/>
      </c>
    </row>
    <row r="17">
      <c r="A17" s="4" t="n">
        <v>13</v>
      </c>
      <c r="B17" s="5" t="n"/>
      <c r="C17" s="4" t="n"/>
      <c r="D17" s="6" t="n"/>
      <c r="E17" s="4" t="n"/>
      <c r="F17" s="4" t="n"/>
      <c r="G17" s="4" t="n"/>
      <c r="H17" s="6" t="n"/>
      <c r="I17" s="6" t="n"/>
      <c r="J17" s="6">
        <f>IF($F17="売却済",IF($H17="",0,ROUND($H17*IFERROR(VLOOKUP($G17,'手数料率'!$A:$B,2,FALSE),0.1),0)),"")</f>
        <v/>
      </c>
      <c r="K17" s="6">
        <f>IF($F17="売却済",IF($H17="",0,$H17)-IF($D17="",0,$D17)-IF($I17="",0,$I17)-IF($J17="",0,$J17),"")</f>
        <v/>
      </c>
    </row>
    <row r="18">
      <c r="A18" s="4" t="n">
        <v>14</v>
      </c>
      <c r="B18" s="5" t="n"/>
      <c r="C18" s="4" t="n"/>
      <c r="D18" s="6" t="n"/>
      <c r="E18" s="4" t="n"/>
      <c r="F18" s="4" t="n"/>
      <c r="G18" s="4" t="n"/>
      <c r="H18" s="6" t="n"/>
      <c r="I18" s="6" t="n"/>
      <c r="J18" s="6">
        <f>IF($F18="売却済",IF($H18="",0,ROUND($H18*IFERROR(VLOOKUP($G18,'手数料率'!$A:$B,2,FALSE),0.1),0)),"")</f>
        <v/>
      </c>
      <c r="K18" s="6">
        <f>IF($F18="売却済",IF($H18="",0,$H18)-IF($D18="",0,$D18)-IF($I18="",0,$I18)-IF($J18="",0,$J18),"")</f>
        <v/>
      </c>
    </row>
    <row r="19">
      <c r="A19" s="4" t="n">
        <v>15</v>
      </c>
      <c r="B19" s="5" t="n"/>
      <c r="C19" s="4" t="n"/>
      <c r="D19" s="6" t="n"/>
      <c r="E19" s="4" t="n"/>
      <c r="F19" s="4" t="n"/>
      <c r="G19" s="4" t="n"/>
      <c r="H19" s="6" t="n"/>
      <c r="I19" s="6" t="n"/>
      <c r="J19" s="6">
        <f>IF($F19="売却済",IF($H19="",0,ROUND($H19*IFERROR(VLOOKUP($G19,'手数料率'!$A:$B,2,FALSE),0.1),0)),"")</f>
        <v/>
      </c>
      <c r="K19" s="6">
        <f>IF($F19="売却済",IF($H19="",0,$H19)-IF($D19="",0,$D19)-IF($I19="",0,$I19)-IF($J19="",0,$J19),"")</f>
        <v/>
      </c>
    </row>
    <row r="20">
      <c r="A20" s="4" t="n">
        <v>16</v>
      </c>
      <c r="B20" s="5" t="n"/>
      <c r="C20" s="4" t="n"/>
      <c r="D20" s="6" t="n"/>
      <c r="E20" s="4" t="n"/>
      <c r="F20" s="4" t="n"/>
      <c r="G20" s="4" t="n"/>
      <c r="H20" s="6" t="n"/>
      <c r="I20" s="6" t="n"/>
      <c r="J20" s="6">
        <f>IF($F20="売却済",IF($H20="",0,ROUND($H20*IFERROR(VLOOKUP($G20,'手数料率'!$A:$B,2,FALSE),0.1),0)),"")</f>
        <v/>
      </c>
      <c r="K20" s="6">
        <f>IF($F20="売却済",IF($H20="",0,$H20)-IF($D20="",0,$D20)-IF($I20="",0,$I20)-IF($J20="",0,$J20),"")</f>
        <v/>
      </c>
    </row>
    <row r="21">
      <c r="A21" s="4" t="n">
        <v>17</v>
      </c>
      <c r="B21" s="5" t="n"/>
      <c r="C21" s="4" t="n"/>
      <c r="D21" s="6" t="n"/>
      <c r="E21" s="4" t="n"/>
      <c r="F21" s="4" t="n"/>
      <c r="G21" s="4" t="n"/>
      <c r="H21" s="6" t="n"/>
      <c r="I21" s="6" t="n"/>
      <c r="J21" s="6">
        <f>IF($F21="売却済",IF($H21="",0,ROUND($H21*IFERROR(VLOOKUP($G21,'手数料率'!$A:$B,2,FALSE),0.1),0)),"")</f>
        <v/>
      </c>
      <c r="K21" s="6">
        <f>IF($F21="売却済",IF($H21="",0,$H21)-IF($D21="",0,$D21)-IF($I21="",0,$I21)-IF($J21="",0,$J21),"")</f>
        <v/>
      </c>
    </row>
    <row r="22">
      <c r="A22" s="4" t="n">
        <v>18</v>
      </c>
      <c r="B22" s="5" t="n"/>
      <c r="C22" s="4" t="n"/>
      <c r="D22" s="6" t="n"/>
      <c r="E22" s="4" t="n"/>
      <c r="F22" s="4" t="n"/>
      <c r="G22" s="4" t="n"/>
      <c r="H22" s="6" t="n"/>
      <c r="I22" s="6" t="n"/>
      <c r="J22" s="6">
        <f>IF($F22="売却済",IF($H22="",0,ROUND($H22*IFERROR(VLOOKUP($G22,'手数料率'!$A:$B,2,FALSE),0.1),0)),"")</f>
        <v/>
      </c>
      <c r="K22" s="6">
        <f>IF($F22="売却済",IF($H22="",0,$H22)-IF($D22="",0,$D22)-IF($I22="",0,$I22)-IF($J22="",0,$J22),"")</f>
        <v/>
      </c>
    </row>
    <row r="23">
      <c r="A23" s="4" t="n">
        <v>19</v>
      </c>
      <c r="B23" s="5" t="n"/>
      <c r="C23" s="4" t="n"/>
      <c r="D23" s="6" t="n"/>
      <c r="E23" s="4" t="n"/>
      <c r="F23" s="4" t="n"/>
      <c r="G23" s="4" t="n"/>
      <c r="H23" s="6" t="n"/>
      <c r="I23" s="6" t="n"/>
      <c r="J23" s="6">
        <f>IF($F23="売却済",IF($H23="",0,ROUND($H23*IFERROR(VLOOKUP($G23,'手数料率'!$A:$B,2,FALSE),0.1),0)),"")</f>
        <v/>
      </c>
      <c r="K23" s="6">
        <f>IF($F23="売却済",IF($H23="",0,$H23)-IF($D23="",0,$D23)-IF($I23="",0,$I23)-IF($J23="",0,$J23),"")</f>
        <v/>
      </c>
    </row>
    <row r="24">
      <c r="A24" s="4" t="n">
        <v>20</v>
      </c>
      <c r="B24" s="5" t="n"/>
      <c r="C24" s="4" t="n"/>
      <c r="D24" s="6" t="n"/>
      <c r="E24" s="4" t="n"/>
      <c r="F24" s="4" t="n"/>
      <c r="G24" s="4" t="n"/>
      <c r="H24" s="6" t="n"/>
      <c r="I24" s="6" t="n"/>
      <c r="J24" s="6">
        <f>IF($F24="売却済",IF($H24="",0,ROUND($H24*IFERROR(VLOOKUP($G24,'手数料率'!$A:$B,2,FALSE),0.1),0)),"")</f>
        <v/>
      </c>
      <c r="K24" s="6">
        <f>IF($F24="売却済",IF($H24="",0,$H24)-IF($D24="",0,$D24)-IF($I24="",0,$I24)-IF($J24="",0,$J24),"")</f>
        <v/>
      </c>
    </row>
    <row r="25">
      <c r="A25" s="4" t="n">
        <v>21</v>
      </c>
      <c r="B25" s="5" t="n"/>
      <c r="C25" s="4" t="n"/>
      <c r="D25" s="6" t="n"/>
      <c r="E25" s="4" t="n"/>
      <c r="F25" s="4" t="n"/>
      <c r="G25" s="4" t="n"/>
      <c r="H25" s="6" t="n"/>
      <c r="I25" s="6" t="n"/>
      <c r="J25" s="6">
        <f>IF($F25="売却済",IF($H25="",0,ROUND($H25*IFERROR(VLOOKUP($G25,'手数料率'!$A:$B,2,FALSE),0.1),0)),"")</f>
        <v/>
      </c>
      <c r="K25" s="6">
        <f>IF($F25="売却済",IF($H25="",0,$H25)-IF($D25="",0,$D25)-IF($I25="",0,$I25)-IF($J25="",0,$J25),"")</f>
        <v/>
      </c>
    </row>
    <row r="26">
      <c r="A26" s="4" t="n">
        <v>22</v>
      </c>
      <c r="B26" s="5" t="n"/>
      <c r="C26" s="4" t="n"/>
      <c r="D26" s="6" t="n"/>
      <c r="E26" s="4" t="n"/>
      <c r="F26" s="4" t="n"/>
      <c r="G26" s="4" t="n"/>
      <c r="H26" s="6" t="n"/>
      <c r="I26" s="6" t="n"/>
      <c r="J26" s="6">
        <f>IF($F26="売却済",IF($H26="",0,ROUND($H26*IFERROR(VLOOKUP($G26,'手数料率'!$A:$B,2,FALSE),0.1),0)),"")</f>
        <v/>
      </c>
      <c r="K26" s="6">
        <f>IF($F26="売却済",IF($H26="",0,$H26)-IF($D26="",0,$D26)-IF($I26="",0,$I26)-IF($J26="",0,$J26),"")</f>
        <v/>
      </c>
    </row>
    <row r="27">
      <c r="A27" s="4" t="n">
        <v>23</v>
      </c>
      <c r="B27" s="5" t="n"/>
      <c r="C27" s="4" t="n"/>
      <c r="D27" s="6" t="n"/>
      <c r="E27" s="4" t="n"/>
      <c r="F27" s="4" t="n"/>
      <c r="G27" s="4" t="n"/>
      <c r="H27" s="6" t="n"/>
      <c r="I27" s="6" t="n"/>
      <c r="J27" s="6">
        <f>IF($F27="売却済",IF($H27="",0,ROUND($H27*IFERROR(VLOOKUP($G27,'手数料率'!$A:$B,2,FALSE),0.1),0)),"")</f>
        <v/>
      </c>
      <c r="K27" s="6">
        <f>IF($F27="売却済",IF($H27="",0,$H27)-IF($D27="",0,$D27)-IF($I27="",0,$I27)-IF($J27="",0,$J27),"")</f>
        <v/>
      </c>
    </row>
    <row r="28">
      <c r="A28" s="4" t="n">
        <v>24</v>
      </c>
      <c r="B28" s="5" t="n"/>
      <c r="C28" s="4" t="n"/>
      <c r="D28" s="6" t="n"/>
      <c r="E28" s="4" t="n"/>
      <c r="F28" s="4" t="n"/>
      <c r="G28" s="4" t="n"/>
      <c r="H28" s="6" t="n"/>
      <c r="I28" s="6" t="n"/>
      <c r="J28" s="6">
        <f>IF($F28="売却済",IF($H28="",0,ROUND($H28*IFERROR(VLOOKUP($G28,'手数料率'!$A:$B,2,FALSE),0.1),0)),"")</f>
        <v/>
      </c>
      <c r="K28" s="6">
        <f>IF($F28="売却済",IF($H28="",0,$H28)-IF($D28="",0,$D28)-IF($I28="",0,$I28)-IF($J28="",0,$J28),"")</f>
        <v/>
      </c>
    </row>
    <row r="29">
      <c r="A29" s="4" t="n">
        <v>25</v>
      </c>
      <c r="B29" s="5" t="n"/>
      <c r="C29" s="4" t="n"/>
      <c r="D29" s="6" t="n"/>
      <c r="E29" s="4" t="n"/>
      <c r="F29" s="4" t="n"/>
      <c r="G29" s="4" t="n"/>
      <c r="H29" s="6" t="n"/>
      <c r="I29" s="6" t="n"/>
      <c r="J29" s="6">
        <f>IF($F29="売却済",IF($H29="",0,ROUND($H29*IFERROR(VLOOKUP($G29,'手数料率'!$A:$B,2,FALSE),0.1),0)),"")</f>
        <v/>
      </c>
      <c r="K29" s="6">
        <f>IF($F29="売却済",IF($H29="",0,$H29)-IF($D29="",0,$D29)-IF($I29="",0,$I29)-IF($J29="",0,$J29),"")</f>
        <v/>
      </c>
    </row>
    <row r="30">
      <c r="A30" s="4" t="n">
        <v>26</v>
      </c>
      <c r="B30" s="5" t="n"/>
      <c r="C30" s="4" t="n"/>
      <c r="D30" s="6" t="n"/>
      <c r="E30" s="4" t="n"/>
      <c r="F30" s="4" t="n"/>
      <c r="G30" s="4" t="n"/>
      <c r="H30" s="6" t="n"/>
      <c r="I30" s="6" t="n"/>
      <c r="J30" s="6">
        <f>IF($F30="売却済",IF($H30="",0,ROUND($H30*IFERROR(VLOOKUP($G30,'手数料率'!$A:$B,2,FALSE),0.1),0)),"")</f>
        <v/>
      </c>
      <c r="K30" s="6">
        <f>IF($F30="売却済",IF($H30="",0,$H30)-IF($D30="",0,$D30)-IF($I30="",0,$I30)-IF($J30="",0,$J30),"")</f>
        <v/>
      </c>
    </row>
    <row r="31">
      <c r="A31" s="4" t="n">
        <v>27</v>
      </c>
      <c r="B31" s="5" t="n"/>
      <c r="C31" s="4" t="n"/>
      <c r="D31" s="6" t="n"/>
      <c r="E31" s="4" t="n"/>
      <c r="F31" s="4" t="n"/>
      <c r="G31" s="4" t="n"/>
      <c r="H31" s="6" t="n"/>
      <c r="I31" s="6" t="n"/>
      <c r="J31" s="6">
        <f>IF($F31="売却済",IF($H31="",0,ROUND($H31*IFERROR(VLOOKUP($G31,'手数料率'!$A:$B,2,FALSE),0.1),0)),"")</f>
        <v/>
      </c>
      <c r="K31" s="6">
        <f>IF($F31="売却済",IF($H31="",0,$H31)-IF($D31="",0,$D31)-IF($I31="",0,$I31)-IF($J31="",0,$J31),"")</f>
        <v/>
      </c>
    </row>
    <row r="32">
      <c r="A32" s="4" t="n">
        <v>28</v>
      </c>
      <c r="B32" s="5" t="n"/>
      <c r="C32" s="4" t="n"/>
      <c r="D32" s="6" t="n"/>
      <c r="E32" s="4" t="n"/>
      <c r="F32" s="4" t="n"/>
      <c r="G32" s="4" t="n"/>
      <c r="H32" s="6" t="n"/>
      <c r="I32" s="6" t="n"/>
      <c r="J32" s="6">
        <f>IF($F32="売却済",IF($H32="",0,ROUND($H32*IFERROR(VLOOKUP($G32,'手数料率'!$A:$B,2,FALSE),0.1),0)),"")</f>
        <v/>
      </c>
      <c r="K32" s="6">
        <f>IF($F32="売却済",IF($H32="",0,$H32)-IF($D32="",0,$D32)-IF($I32="",0,$I32)-IF($J32="",0,$J32),"")</f>
        <v/>
      </c>
    </row>
    <row r="33">
      <c r="A33" s="4" t="n">
        <v>29</v>
      </c>
      <c r="B33" s="5" t="n"/>
      <c r="C33" s="4" t="n"/>
      <c r="D33" s="6" t="n"/>
      <c r="E33" s="4" t="n"/>
      <c r="F33" s="4" t="n"/>
      <c r="G33" s="4" t="n"/>
      <c r="H33" s="6" t="n"/>
      <c r="I33" s="6" t="n"/>
      <c r="J33" s="6">
        <f>IF($F33="売却済",IF($H33="",0,ROUND($H33*IFERROR(VLOOKUP($G33,'手数料率'!$A:$B,2,FALSE),0.1),0)),"")</f>
        <v/>
      </c>
      <c r="K33" s="6">
        <f>IF($F33="売却済",IF($H33="",0,$H33)-IF($D33="",0,$D33)-IF($I33="",0,$I33)-IF($J33="",0,$J33),"")</f>
        <v/>
      </c>
    </row>
    <row r="34">
      <c r="A34" s="4" t="n">
        <v>30</v>
      </c>
      <c r="B34" s="5" t="n"/>
      <c r="C34" s="4" t="n"/>
      <c r="D34" s="6" t="n"/>
      <c r="E34" s="4" t="n"/>
      <c r="F34" s="4" t="n"/>
      <c r="G34" s="4" t="n"/>
      <c r="H34" s="6" t="n"/>
      <c r="I34" s="6" t="n"/>
      <c r="J34" s="6">
        <f>IF($F34="売却済",IF($H34="",0,ROUND($H34*IFERROR(VLOOKUP($G34,'手数料率'!$A:$B,2,FALSE),0.1),0)),"")</f>
        <v/>
      </c>
      <c r="K34" s="6">
        <f>IF($F34="売却済",IF($H34="",0,$H34)-IF($D34="",0,$D34)-IF($I34="",0,$I34)-IF($J34="",0,$J34),"")</f>
        <v/>
      </c>
    </row>
    <row r="35">
      <c r="A35" s="4" t="n">
        <v>31</v>
      </c>
      <c r="B35" s="5" t="n"/>
      <c r="C35" s="4" t="n"/>
      <c r="D35" s="6" t="n"/>
      <c r="E35" s="4" t="n"/>
      <c r="F35" s="4" t="n"/>
      <c r="G35" s="4" t="n"/>
      <c r="H35" s="6" t="n"/>
      <c r="I35" s="6" t="n"/>
      <c r="J35" s="6">
        <f>IF($F35="売却済",IF($H35="",0,ROUND($H35*IFERROR(VLOOKUP($G35,'手数料率'!$A:$B,2,FALSE),0.1),0)),"")</f>
        <v/>
      </c>
      <c r="K35" s="6">
        <f>IF($F35="売却済",IF($H35="",0,$H35)-IF($D35="",0,$D35)-IF($I35="",0,$I35)-IF($J35="",0,$J35),"")</f>
        <v/>
      </c>
    </row>
    <row r="36">
      <c r="A36" s="4" t="n">
        <v>32</v>
      </c>
      <c r="B36" s="5" t="n"/>
      <c r="C36" s="4" t="n"/>
      <c r="D36" s="6" t="n"/>
      <c r="E36" s="4" t="n"/>
      <c r="F36" s="4" t="n"/>
      <c r="G36" s="4" t="n"/>
      <c r="H36" s="6" t="n"/>
      <c r="I36" s="6" t="n"/>
      <c r="J36" s="6">
        <f>IF($F36="売却済",IF($H36="",0,ROUND($H36*IFERROR(VLOOKUP($G36,'手数料率'!$A:$B,2,FALSE),0.1),0)),"")</f>
        <v/>
      </c>
      <c r="K36" s="6">
        <f>IF($F36="売却済",IF($H36="",0,$H36)-IF($D36="",0,$D36)-IF($I36="",0,$I36)-IF($J36="",0,$J36),"")</f>
        <v/>
      </c>
    </row>
    <row r="37">
      <c r="A37" s="4" t="n">
        <v>33</v>
      </c>
      <c r="B37" s="5" t="n"/>
      <c r="C37" s="4" t="n"/>
      <c r="D37" s="6" t="n"/>
      <c r="E37" s="4" t="n"/>
      <c r="F37" s="4" t="n"/>
      <c r="G37" s="4" t="n"/>
      <c r="H37" s="6" t="n"/>
      <c r="I37" s="6" t="n"/>
      <c r="J37" s="6">
        <f>IF($F37="売却済",IF($H37="",0,ROUND($H37*IFERROR(VLOOKUP($G37,'手数料率'!$A:$B,2,FALSE),0.1),0)),"")</f>
        <v/>
      </c>
      <c r="K37" s="6">
        <f>IF($F37="売却済",IF($H37="",0,$H37)-IF($D37="",0,$D37)-IF($I37="",0,$I37)-IF($J37="",0,$J37),"")</f>
        <v/>
      </c>
    </row>
    <row r="38">
      <c r="A38" s="4" t="n">
        <v>34</v>
      </c>
      <c r="B38" s="5" t="n"/>
      <c r="C38" s="4" t="n"/>
      <c r="D38" s="6" t="n"/>
      <c r="E38" s="4" t="n"/>
      <c r="F38" s="4" t="n"/>
      <c r="G38" s="4" t="n"/>
      <c r="H38" s="6" t="n"/>
      <c r="I38" s="6" t="n"/>
      <c r="J38" s="6">
        <f>IF($F38="売却済",IF($H38="",0,ROUND($H38*IFERROR(VLOOKUP($G38,'手数料率'!$A:$B,2,FALSE),0.1),0)),"")</f>
        <v/>
      </c>
      <c r="K38" s="6">
        <f>IF($F38="売却済",IF($H38="",0,$H38)-IF($D38="",0,$D38)-IF($I38="",0,$I38)-IF($J38="",0,$J38),"")</f>
        <v/>
      </c>
    </row>
    <row r="39">
      <c r="A39" s="4" t="n">
        <v>35</v>
      </c>
      <c r="B39" s="5" t="n"/>
      <c r="C39" s="4" t="n"/>
      <c r="D39" s="6" t="n"/>
      <c r="E39" s="4" t="n"/>
      <c r="F39" s="4" t="n"/>
      <c r="G39" s="4" t="n"/>
      <c r="H39" s="6" t="n"/>
      <c r="I39" s="6" t="n"/>
      <c r="J39" s="6">
        <f>IF($F39="売却済",IF($H39="",0,ROUND($H39*IFERROR(VLOOKUP($G39,'手数料率'!$A:$B,2,FALSE),0.1),0)),"")</f>
        <v/>
      </c>
      <c r="K39" s="6">
        <f>IF($F39="売却済",IF($H39="",0,$H39)-IF($D39="",0,$D39)-IF($I39="",0,$I39)-IF($J39="",0,$J39),"")</f>
        <v/>
      </c>
    </row>
    <row r="40">
      <c r="A40" s="4" t="n">
        <v>36</v>
      </c>
      <c r="B40" s="5" t="n"/>
      <c r="C40" s="4" t="n"/>
      <c r="D40" s="6" t="n"/>
      <c r="E40" s="4" t="n"/>
      <c r="F40" s="4" t="n"/>
      <c r="G40" s="4" t="n"/>
      <c r="H40" s="6" t="n"/>
      <c r="I40" s="6" t="n"/>
      <c r="J40" s="6">
        <f>IF($F40="売却済",IF($H40="",0,ROUND($H40*IFERROR(VLOOKUP($G40,'手数料率'!$A:$B,2,FALSE),0.1),0)),"")</f>
        <v/>
      </c>
      <c r="K40" s="6">
        <f>IF($F40="売却済",IF($H40="",0,$H40)-IF($D40="",0,$D40)-IF($I40="",0,$I40)-IF($J40="",0,$J40),"")</f>
        <v/>
      </c>
    </row>
    <row r="41">
      <c r="A41" s="4" t="n">
        <v>37</v>
      </c>
      <c r="B41" s="5" t="n"/>
      <c r="C41" s="4" t="n"/>
      <c r="D41" s="6" t="n"/>
      <c r="E41" s="4" t="n"/>
      <c r="F41" s="4" t="n"/>
      <c r="G41" s="4" t="n"/>
      <c r="H41" s="6" t="n"/>
      <c r="I41" s="6" t="n"/>
      <c r="J41" s="6">
        <f>IF($F41="売却済",IF($H41="",0,ROUND($H41*IFERROR(VLOOKUP($G41,'手数料率'!$A:$B,2,FALSE),0.1),0)),"")</f>
        <v/>
      </c>
      <c r="K41" s="6">
        <f>IF($F41="売却済",IF($H41="",0,$H41)-IF($D41="",0,$D41)-IF($I41="",0,$I41)-IF($J41="",0,$J41),"")</f>
        <v/>
      </c>
    </row>
    <row r="42">
      <c r="A42" s="4" t="n">
        <v>38</v>
      </c>
      <c r="B42" s="5" t="n"/>
      <c r="C42" s="4" t="n"/>
      <c r="D42" s="6" t="n"/>
      <c r="E42" s="4" t="n"/>
      <c r="F42" s="4" t="n"/>
      <c r="G42" s="4" t="n"/>
      <c r="H42" s="6" t="n"/>
      <c r="I42" s="6" t="n"/>
      <c r="J42" s="6">
        <f>IF($F42="売却済",IF($H42="",0,ROUND($H42*IFERROR(VLOOKUP($G42,'手数料率'!$A:$B,2,FALSE),0.1),0)),"")</f>
        <v/>
      </c>
      <c r="K42" s="6">
        <f>IF($F42="売却済",IF($H42="",0,$H42)-IF($D42="",0,$D42)-IF($I42="",0,$I42)-IF($J42="",0,$J42),"")</f>
        <v/>
      </c>
    </row>
    <row r="43">
      <c r="A43" s="4" t="n">
        <v>39</v>
      </c>
      <c r="B43" s="5" t="n"/>
      <c r="C43" s="4" t="n"/>
      <c r="D43" s="6" t="n"/>
      <c r="E43" s="4" t="n"/>
      <c r="F43" s="4" t="n"/>
      <c r="G43" s="4" t="n"/>
      <c r="H43" s="6" t="n"/>
      <c r="I43" s="6" t="n"/>
      <c r="J43" s="6">
        <f>IF($F43="売却済",IF($H43="",0,ROUND($H43*IFERROR(VLOOKUP($G43,'手数料率'!$A:$B,2,FALSE),0.1),0)),"")</f>
        <v/>
      </c>
      <c r="K43" s="6">
        <f>IF($F43="売却済",IF($H43="",0,$H43)-IF($D43="",0,$D43)-IF($I43="",0,$I43)-IF($J43="",0,$J43),"")</f>
        <v/>
      </c>
    </row>
    <row r="44">
      <c r="A44" s="4" t="n">
        <v>40</v>
      </c>
      <c r="B44" s="5" t="n"/>
      <c r="C44" s="4" t="n"/>
      <c r="D44" s="6" t="n"/>
      <c r="E44" s="4" t="n"/>
      <c r="F44" s="4" t="n"/>
      <c r="G44" s="4" t="n"/>
      <c r="H44" s="6" t="n"/>
      <c r="I44" s="6" t="n"/>
      <c r="J44" s="6">
        <f>IF($F44="売却済",IF($H44="",0,ROUND($H44*IFERROR(VLOOKUP($G44,'手数料率'!$A:$B,2,FALSE),0.1),0)),"")</f>
        <v/>
      </c>
      <c r="K44" s="6">
        <f>IF($F44="売却済",IF($H44="",0,$H44)-IF($D44="",0,$D44)-IF($I44="",0,$I44)-IF($J44="",0,$J44),"")</f>
        <v/>
      </c>
    </row>
    <row r="45">
      <c r="A45" s="4" t="n">
        <v>41</v>
      </c>
      <c r="B45" s="5" t="n"/>
      <c r="C45" s="4" t="n"/>
      <c r="D45" s="6" t="n"/>
      <c r="E45" s="4" t="n"/>
      <c r="F45" s="4" t="n"/>
      <c r="G45" s="4" t="n"/>
      <c r="H45" s="6" t="n"/>
      <c r="I45" s="6" t="n"/>
      <c r="J45" s="6">
        <f>IF($F45="売却済",IF($H45="",0,ROUND($H45*IFERROR(VLOOKUP($G45,'手数料率'!$A:$B,2,FALSE),0.1),0)),"")</f>
        <v/>
      </c>
      <c r="K45" s="6">
        <f>IF($F45="売却済",IF($H45="",0,$H45)-IF($D45="",0,$D45)-IF($I45="",0,$I45)-IF($J45="",0,$J45),"")</f>
        <v/>
      </c>
    </row>
    <row r="46">
      <c r="A46" s="4" t="n">
        <v>42</v>
      </c>
      <c r="B46" s="5" t="n"/>
      <c r="C46" s="4" t="n"/>
      <c r="D46" s="6" t="n"/>
      <c r="E46" s="4" t="n"/>
      <c r="F46" s="4" t="n"/>
      <c r="G46" s="4" t="n"/>
      <c r="H46" s="6" t="n"/>
      <c r="I46" s="6" t="n"/>
      <c r="J46" s="6">
        <f>IF($F46="売却済",IF($H46="",0,ROUND($H46*IFERROR(VLOOKUP($G46,'手数料率'!$A:$B,2,FALSE),0.1),0)),"")</f>
        <v/>
      </c>
      <c r="K46" s="6">
        <f>IF($F46="売却済",IF($H46="",0,$H46)-IF($D46="",0,$D46)-IF($I46="",0,$I46)-IF($J46="",0,$J46),"")</f>
        <v/>
      </c>
    </row>
    <row r="47">
      <c r="A47" s="4" t="n">
        <v>43</v>
      </c>
      <c r="B47" s="5" t="n"/>
      <c r="C47" s="4" t="n"/>
      <c r="D47" s="6" t="n"/>
      <c r="E47" s="4" t="n"/>
      <c r="F47" s="4" t="n"/>
      <c r="G47" s="4" t="n"/>
      <c r="H47" s="6" t="n"/>
      <c r="I47" s="6" t="n"/>
      <c r="J47" s="6">
        <f>IF($F47="売却済",IF($H47="",0,ROUND($H47*IFERROR(VLOOKUP($G47,'手数料率'!$A:$B,2,FALSE),0.1),0)),"")</f>
        <v/>
      </c>
      <c r="K47" s="6">
        <f>IF($F47="売却済",IF($H47="",0,$H47)-IF($D47="",0,$D47)-IF($I47="",0,$I47)-IF($J47="",0,$J47),"")</f>
        <v/>
      </c>
    </row>
    <row r="48">
      <c r="A48" s="4" t="n">
        <v>44</v>
      </c>
      <c r="B48" s="5" t="n"/>
      <c r="C48" s="4" t="n"/>
      <c r="D48" s="6" t="n"/>
      <c r="E48" s="4" t="n"/>
      <c r="F48" s="4" t="n"/>
      <c r="G48" s="4" t="n"/>
      <c r="H48" s="6" t="n"/>
      <c r="I48" s="6" t="n"/>
      <c r="J48" s="6">
        <f>IF($F48="売却済",IF($H48="",0,ROUND($H48*IFERROR(VLOOKUP($G48,'手数料率'!$A:$B,2,FALSE),0.1),0)),"")</f>
        <v/>
      </c>
      <c r="K48" s="6">
        <f>IF($F48="売却済",IF($H48="",0,$H48)-IF($D48="",0,$D48)-IF($I48="",0,$I48)-IF($J48="",0,$J48),"")</f>
        <v/>
      </c>
    </row>
    <row r="49">
      <c r="A49" s="4" t="n">
        <v>45</v>
      </c>
      <c r="B49" s="5" t="n"/>
      <c r="C49" s="4" t="n"/>
      <c r="D49" s="6" t="n"/>
      <c r="E49" s="4" t="n"/>
      <c r="F49" s="4" t="n"/>
      <c r="G49" s="4" t="n"/>
      <c r="H49" s="6" t="n"/>
      <c r="I49" s="6" t="n"/>
      <c r="J49" s="6">
        <f>IF($F49="売却済",IF($H49="",0,ROUND($H49*IFERROR(VLOOKUP($G49,'手数料率'!$A:$B,2,FALSE),0.1),0)),"")</f>
        <v/>
      </c>
      <c r="K49" s="6">
        <f>IF($F49="売却済",IF($H49="",0,$H49)-IF($D49="",0,$D49)-IF($I49="",0,$I49)-IF($J49="",0,$J49),"")</f>
        <v/>
      </c>
    </row>
    <row r="50">
      <c r="A50" s="4" t="n">
        <v>46</v>
      </c>
      <c r="B50" s="5" t="n"/>
      <c r="C50" s="4" t="n"/>
      <c r="D50" s="6" t="n"/>
      <c r="E50" s="4" t="n"/>
      <c r="F50" s="4" t="n"/>
      <c r="G50" s="4" t="n"/>
      <c r="H50" s="6" t="n"/>
      <c r="I50" s="6" t="n"/>
      <c r="J50" s="6">
        <f>IF($F50="売却済",IF($H50="",0,ROUND($H50*IFERROR(VLOOKUP($G50,'手数料率'!$A:$B,2,FALSE),0.1),0)),"")</f>
        <v/>
      </c>
      <c r="K50" s="6">
        <f>IF($F50="売却済",IF($H50="",0,$H50)-IF($D50="",0,$D50)-IF($I50="",0,$I50)-IF($J50="",0,$J50),"")</f>
        <v/>
      </c>
    </row>
    <row r="51">
      <c r="A51" s="4" t="n">
        <v>47</v>
      </c>
      <c r="B51" s="5" t="n"/>
      <c r="C51" s="4" t="n"/>
      <c r="D51" s="6" t="n"/>
      <c r="E51" s="4" t="n"/>
      <c r="F51" s="4" t="n"/>
      <c r="G51" s="4" t="n"/>
      <c r="H51" s="6" t="n"/>
      <c r="I51" s="6" t="n"/>
      <c r="J51" s="6">
        <f>IF($F51="売却済",IF($H51="",0,ROUND($H51*IFERROR(VLOOKUP($G51,'手数料率'!$A:$B,2,FALSE),0.1),0)),"")</f>
        <v/>
      </c>
      <c r="K51" s="6">
        <f>IF($F51="売却済",IF($H51="",0,$H51)-IF($D51="",0,$D51)-IF($I51="",0,$I51)-IF($J51="",0,$J51),"")</f>
        <v/>
      </c>
    </row>
    <row r="52">
      <c r="A52" s="4" t="n">
        <v>48</v>
      </c>
      <c r="B52" s="5" t="n"/>
      <c r="C52" s="4" t="n"/>
      <c r="D52" s="6" t="n"/>
      <c r="E52" s="4" t="n"/>
      <c r="F52" s="4" t="n"/>
      <c r="G52" s="4" t="n"/>
      <c r="H52" s="6" t="n"/>
      <c r="I52" s="6" t="n"/>
      <c r="J52" s="6">
        <f>IF($F52="売却済",IF($H52="",0,ROUND($H52*IFERROR(VLOOKUP($G52,'手数料率'!$A:$B,2,FALSE),0.1),0)),"")</f>
        <v/>
      </c>
      <c r="K52" s="6">
        <f>IF($F52="売却済",IF($H52="",0,$H52)-IF($D52="",0,$D52)-IF($I52="",0,$I52)-IF($J52="",0,$J52),"")</f>
        <v/>
      </c>
    </row>
    <row r="53">
      <c r="A53" s="4" t="n">
        <v>49</v>
      </c>
      <c r="B53" s="5" t="n"/>
      <c r="C53" s="4" t="n"/>
      <c r="D53" s="6" t="n"/>
      <c r="E53" s="4" t="n"/>
      <c r="F53" s="4" t="n"/>
      <c r="G53" s="4" t="n"/>
      <c r="H53" s="6" t="n"/>
      <c r="I53" s="6" t="n"/>
      <c r="J53" s="6">
        <f>IF($F53="売却済",IF($H53="",0,ROUND($H53*IFERROR(VLOOKUP($G53,'手数料率'!$A:$B,2,FALSE),0.1),0)),"")</f>
        <v/>
      </c>
      <c r="K53" s="6">
        <f>IF($F53="売却済",IF($H53="",0,$H53)-IF($D53="",0,$D53)-IF($I53="",0,$I53)-IF($J53="",0,$J53),"")</f>
        <v/>
      </c>
    </row>
    <row r="54">
      <c r="A54" s="4" t="n">
        <v>50</v>
      </c>
      <c r="B54" s="5" t="n"/>
      <c r="C54" s="4" t="n"/>
      <c r="D54" s="6" t="n"/>
      <c r="E54" s="4" t="n"/>
      <c r="F54" s="4" t="n"/>
      <c r="G54" s="4" t="n"/>
      <c r="H54" s="6" t="n"/>
      <c r="I54" s="6" t="n"/>
      <c r="J54" s="6">
        <f>IF($F54="売却済",IF($H54="",0,ROUND($H54*IFERROR(VLOOKUP($G54,'手数料率'!$A:$B,2,FALSE),0.1),0)),"")</f>
        <v/>
      </c>
      <c r="K54" s="6">
        <f>IF($F54="売却済",IF($H54="",0,$H54)-IF($D54="",0,$D54)-IF($I54="",0,$I54)-IF($J54="",0,$J54),"")</f>
        <v/>
      </c>
    </row>
    <row r="55">
      <c r="A55" s="4" t="n">
        <v>51</v>
      </c>
      <c r="B55" s="5" t="n"/>
      <c r="C55" s="4" t="n"/>
      <c r="D55" s="6" t="n"/>
      <c r="E55" s="4" t="n"/>
      <c r="F55" s="4" t="n"/>
      <c r="G55" s="4" t="n"/>
      <c r="H55" s="6" t="n"/>
      <c r="I55" s="6" t="n"/>
      <c r="J55" s="6">
        <f>IF($F55="売却済",IF($H55="",0,ROUND($H55*IFERROR(VLOOKUP($G55,'手数料率'!$A:$B,2,FALSE),0.1),0)),"")</f>
        <v/>
      </c>
      <c r="K55" s="6">
        <f>IF($F55="売却済",IF($H55="",0,$H55)-IF($D55="",0,$D55)-IF($I55="",0,$I55)-IF($J55="",0,$J55),"")</f>
        <v/>
      </c>
    </row>
    <row r="56">
      <c r="A56" s="4" t="n">
        <v>52</v>
      </c>
      <c r="B56" s="5" t="n"/>
      <c r="C56" s="4" t="n"/>
      <c r="D56" s="6" t="n"/>
      <c r="E56" s="4" t="n"/>
      <c r="F56" s="4" t="n"/>
      <c r="G56" s="4" t="n"/>
      <c r="H56" s="6" t="n"/>
      <c r="I56" s="6" t="n"/>
      <c r="J56" s="6">
        <f>IF($F56="売却済",IF($H56="",0,ROUND($H56*IFERROR(VLOOKUP($G56,'手数料率'!$A:$B,2,FALSE),0.1),0)),"")</f>
        <v/>
      </c>
      <c r="K56" s="6">
        <f>IF($F56="売却済",IF($H56="",0,$H56)-IF($D56="",0,$D56)-IF($I56="",0,$I56)-IF($J56="",0,$J56),"")</f>
        <v/>
      </c>
    </row>
    <row r="57">
      <c r="A57" s="4" t="n">
        <v>53</v>
      </c>
      <c r="B57" s="5" t="n"/>
      <c r="C57" s="4" t="n"/>
      <c r="D57" s="6" t="n"/>
      <c r="E57" s="4" t="n"/>
      <c r="F57" s="4" t="n"/>
      <c r="G57" s="4" t="n"/>
      <c r="H57" s="6" t="n"/>
      <c r="I57" s="6" t="n"/>
      <c r="J57" s="6">
        <f>IF($F57="売却済",IF($H57="",0,ROUND($H57*IFERROR(VLOOKUP($G57,'手数料率'!$A:$B,2,FALSE),0.1),0)),"")</f>
        <v/>
      </c>
      <c r="K57" s="6">
        <f>IF($F57="売却済",IF($H57="",0,$H57)-IF($D57="",0,$D57)-IF($I57="",0,$I57)-IF($J57="",0,$J57),"")</f>
        <v/>
      </c>
    </row>
    <row r="58">
      <c r="A58" s="4" t="n">
        <v>54</v>
      </c>
      <c r="B58" s="5" t="n"/>
      <c r="C58" s="4" t="n"/>
      <c r="D58" s="6" t="n"/>
      <c r="E58" s="4" t="n"/>
      <c r="F58" s="4" t="n"/>
      <c r="G58" s="4" t="n"/>
      <c r="H58" s="6" t="n"/>
      <c r="I58" s="6" t="n"/>
      <c r="J58" s="6">
        <f>IF($F58="売却済",IF($H58="",0,ROUND($H58*IFERROR(VLOOKUP($G58,'手数料率'!$A:$B,2,FALSE),0.1),0)),"")</f>
        <v/>
      </c>
      <c r="K58" s="6">
        <f>IF($F58="売却済",IF($H58="",0,$H58)-IF($D58="",0,$D58)-IF($I58="",0,$I58)-IF($J58="",0,$J58),"")</f>
        <v/>
      </c>
    </row>
    <row r="59">
      <c r="A59" s="4" t="n">
        <v>55</v>
      </c>
      <c r="B59" s="5" t="n"/>
      <c r="C59" s="4" t="n"/>
      <c r="D59" s="6" t="n"/>
      <c r="E59" s="4" t="n"/>
      <c r="F59" s="4" t="n"/>
      <c r="G59" s="4" t="n"/>
      <c r="H59" s="6" t="n"/>
      <c r="I59" s="6" t="n"/>
      <c r="J59" s="6">
        <f>IF($F59="売却済",IF($H59="",0,ROUND($H59*IFERROR(VLOOKUP($G59,'手数料率'!$A:$B,2,FALSE),0.1),0)),"")</f>
        <v/>
      </c>
      <c r="K59" s="6">
        <f>IF($F59="売却済",IF($H59="",0,$H59)-IF($D59="",0,$D59)-IF($I59="",0,$I59)-IF($J59="",0,$J59),"")</f>
        <v/>
      </c>
    </row>
    <row r="60"/>
    <row r="61">
      <c r="B61" s="7" t="inlineStr">
        <is>
          <t>↑ 上の5行はサンプルです。書き換えてそのまま使い始めてください。</t>
        </is>
      </c>
    </row>
  </sheetData>
  <mergeCells count="2">
    <mergeCell ref="A2:K2"/>
    <mergeCell ref="A1:K1"/>
  </mergeCells>
  <conditionalFormatting sqref="A5:K59">
    <cfRule type="expression" priority="1" dxfId="0" stopIfTrue="0">
      <formula>$F5="売却済"</formula>
    </cfRule>
    <cfRule type="expression" priority="2" dxfId="1" stopIfTrue="0">
      <formula>$F5="取り下げ"</formula>
    </cfRule>
    <cfRule type="expression" priority="3" dxfId="2" stopIfTrue="0">
      <formula>$F5="出品中"</formula>
    </cfRule>
  </conditionalFormatting>
  <conditionalFormatting sqref="K5:K59">
    <cfRule type="cellIs" priority="4" operator="lessThan" dxfId="3">
      <formula>0</formula>
    </cfRule>
  </conditionalFormatting>
  <dataValidations count="3">
    <dataValidation sqref="E5:E59" showDropDown="0" showInputMessage="0" showErrorMessage="0" allowBlank="1" error="リストから選んでください（手入力も可）" type="list" errorStyle="warning">
      <formula1>"メルカリ,Yahoo!フリマ,ヤフオク,ラクマ,両方,その他"</formula1>
    </dataValidation>
    <dataValidation sqref="F5:F59" showDropDown="0" showInputMessage="0" showErrorMessage="0" allowBlank="1" error="出品中 / 売却済 / 取り下げ から選んでください" type="list" errorStyle="warning">
      <formula1>"出品中,売却済,取り下げ"</formula1>
    </dataValidation>
    <dataValidation sqref="G5:G59" showDropDown="0" showInputMessage="0" showErrorMessage="0" allowBlank="1" type="list">
      <formula1>"メルカリ,Yahoo!フリマ,ヤフオク,ラクマ"</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2:B12"/>
  <sheetViews>
    <sheetView workbookViewId="0">
      <selection activeCell="A1" sqref="A1"/>
    </sheetView>
  </sheetViews>
  <sheetFormatPr baseColWidth="8" defaultRowHeight="15"/>
  <cols>
    <col width="16" customWidth="1" min="1" max="1"/>
    <col width="14" customWidth="1" min="2" max="2"/>
  </cols>
  <sheetData>
    <row r="2">
      <c r="B2" s="15" t="inlineStr">
        <is>
          <t>プラットフォーム別 販売手数料率（自動計算の元データ）</t>
        </is>
      </c>
    </row>
    <row r="4">
      <c r="A4" s="16" t="inlineStr">
        <is>
          <t>プラットフォーム</t>
        </is>
      </c>
      <c r="B4" s="16" t="inlineStr">
        <is>
          <t>手数料率</t>
        </is>
      </c>
    </row>
    <row r="5">
      <c r="A5" t="inlineStr">
        <is>
          <t>メルカリ</t>
        </is>
      </c>
      <c r="B5" s="17" t="n">
        <v>0.1</v>
      </c>
    </row>
    <row r="6">
      <c r="A6" t="inlineStr">
        <is>
          <t>Yahoo!フリマ</t>
        </is>
      </c>
      <c r="B6" s="17" t="n">
        <v>0.05</v>
      </c>
    </row>
    <row r="7">
      <c r="A7" t="inlineStr">
        <is>
          <t>ヤフオク</t>
        </is>
      </c>
      <c r="B7" s="17" t="n">
        <v>0.1</v>
      </c>
    </row>
    <row r="8">
      <c r="A8" t="inlineStr">
        <is>
          <t>ラクマ</t>
        </is>
      </c>
      <c r="B8" s="17" t="n">
        <v>0.1</v>
      </c>
    </row>
    <row r="10">
      <c r="B10" t="inlineStr">
        <is>
          <t>※ラクマは時期により料率が変動します。最新の料率に書き換えてご利用ください。</t>
        </is>
      </c>
    </row>
    <row r="11">
      <c r="B11" t="inlineStr">
        <is>
          <t>※他モールも改定時は、この表の率を変更すれば在庫管理表の販売手数料に自動反映されます。</t>
        </is>
      </c>
    </row>
    <row r="12">
      <c r="B12" t="inlineStr">
        <is>
          <t>※販売手数料は在庫管理表の「売却先」列で判定します。売れたモールを選んでください。</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B2:D12"/>
  <sheetViews>
    <sheetView showGridLines="0" workbookViewId="0">
      <selection activeCell="A1" sqref="A1"/>
    </sheetView>
  </sheetViews>
  <sheetFormatPr baseColWidth="8" defaultRowHeight="15"/>
  <cols>
    <col width="3" customWidth="1" min="1" max="1"/>
    <col width="22" customWidth="1" min="2" max="2"/>
    <col width="18" customWidth="1" min="3" max="3"/>
    <col width="40" customWidth="1" min="4" max="4"/>
  </cols>
  <sheetData>
    <row r="2" ht="26" customHeight="1">
      <c r="B2" s="1" t="inlineStr">
        <is>
          <t>集計ダッシュボード（自動計算）</t>
        </is>
      </c>
    </row>
    <row r="4" ht="22" customHeight="1">
      <c r="B4" s="8" t="inlineStr">
        <is>
          <t>出品中の点数</t>
        </is>
      </c>
      <c r="C4" s="9">
        <f>COUNTIF('在庫管理表'!$F:$F,"出品中")</f>
        <v/>
      </c>
      <c r="D4" s="2" t="inlineStr">
        <is>
          <t>いま出品している商品数</t>
        </is>
      </c>
    </row>
    <row r="5" ht="22" customHeight="1">
      <c r="B5" s="8" t="inlineStr">
        <is>
          <t>売却済の点数</t>
        </is>
      </c>
      <c r="C5" s="9">
        <f>COUNTIF('在庫管理表'!$F:$F,"売却済")</f>
        <v/>
      </c>
      <c r="D5" s="2" t="inlineStr">
        <is>
          <t>これまで売れた商品数</t>
        </is>
      </c>
    </row>
    <row r="6" ht="22" customHeight="1">
      <c r="B6" s="8" t="inlineStr">
        <is>
          <t>取り下げの点数</t>
        </is>
      </c>
      <c r="C6" s="9">
        <f>COUNTIF('在庫管理表'!$F:$F,"取り下げ")</f>
        <v/>
      </c>
      <c r="D6" s="2" t="inlineStr">
        <is>
          <t>出品をやめた商品数</t>
        </is>
      </c>
    </row>
    <row r="7" ht="22" customHeight="1">
      <c r="B7" s="8" t="inlineStr">
        <is>
          <t>累計売上（売却済）</t>
        </is>
      </c>
      <c r="C7" s="10">
        <f>SUMIF('在庫管理表'!$F:$F,"売却済",'在庫管理表'!$H:$H)</f>
        <v/>
      </c>
      <c r="D7" s="2" t="inlineStr">
        <is>
          <t>売れた商品の売却価格合計</t>
        </is>
      </c>
    </row>
    <row r="8" ht="22" customHeight="1">
      <c r="B8" s="8" t="inlineStr">
        <is>
          <t>累計仕入れ（売却済分）</t>
        </is>
      </c>
      <c r="C8" s="10">
        <f>SUMIF('在庫管理表'!$F:$F,"売却済",'在庫管理表'!$D:$D)</f>
        <v/>
      </c>
      <c r="D8" s="2" t="inlineStr">
        <is>
          <t>売れた商品の仕入れ合計</t>
        </is>
      </c>
    </row>
    <row r="9" ht="22" customHeight="1">
      <c r="B9" s="8" t="inlineStr">
        <is>
          <t>累計利益</t>
        </is>
      </c>
      <c r="C9" s="10">
        <f>SUM('在庫管理表'!$K:$K)</f>
        <v/>
      </c>
      <c r="D9" s="2" t="inlineStr">
        <is>
          <t>手数料・送料を引いた利益の合計</t>
        </is>
      </c>
    </row>
    <row r="10" ht="22" customHeight="1">
      <c r="B10" s="8" t="inlineStr">
        <is>
          <t>平均利益率</t>
        </is>
      </c>
      <c r="C10" s="11">
        <f>IFERROR(SUM('在庫管理表'!$K:$K)/SUMIF('在庫管理表'!$F:$F,"売却済",'在庫管理表'!$H:$H),0)</f>
        <v/>
      </c>
      <c r="D10" s="2" t="inlineStr">
        <is>
          <t>累計利益 ÷ 累計売上</t>
        </is>
      </c>
    </row>
    <row r="12">
      <c r="B12" s="7" t="inlineStr">
        <is>
          <t>※ 数値は「在庫管理表」シートの入力から自動で更新されます。</t>
        </is>
      </c>
    </row>
  </sheetData>
  <mergeCells count="1">
    <mergeCell ref="B2:D2"/>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B2:B32"/>
  <sheetViews>
    <sheetView showGridLines="0" workbookViewId="0">
      <selection activeCell="A1" sqref="A1"/>
    </sheetView>
  </sheetViews>
  <sheetFormatPr baseColWidth="8" defaultRowHeight="15"/>
  <cols>
    <col width="3" customWidth="1" min="1" max="1"/>
    <col width="100" customWidth="1" min="2" max="2"/>
  </cols>
  <sheetData>
    <row r="2" ht="26" customHeight="1">
      <c r="B2" s="1" t="inlineStr">
        <is>
          <t>このシートの使い方</t>
        </is>
      </c>
    </row>
    <row r="4" ht="24" customHeight="1">
      <c r="B4" s="12" t="inlineStr">
        <is>
          <t>基本の3ステップ</t>
        </is>
      </c>
    </row>
    <row r="5" ht="20" customHeight="1">
      <c r="B5" s="13" t="inlineStr">
        <is>
          <t>1. 出品したら →「在庫管理表」に1行追加（商品名・仕入れ日・仕入れ価格・出品先・ステータス＝出品中）</t>
        </is>
      </c>
    </row>
    <row r="6" ht="20" customHeight="1">
      <c r="B6" s="13" t="inlineStr">
        <is>
          <t>2. 売れたら → ステータスを「売却済」にし、「売却先（売れたモール）」を選んで売却価格・送料を入力</t>
        </is>
      </c>
    </row>
    <row r="7" ht="20" customHeight="1">
      <c r="B7" s="13" t="inlineStr">
        <is>
          <t>3. 出品をやめたら → ステータスを「取り下げ」に変更</t>
        </is>
      </c>
    </row>
    <row r="8" ht="20" customHeight="1">
      <c r="B8" s="13" t="inlineStr">
        <is>
          <t xml:space="preserve">　→ 販売手数料と利益、集計ダッシュボードは自動で計算されます。</t>
        </is>
      </c>
    </row>
    <row r="9" ht="6" customHeight="1"/>
    <row r="10" ht="24" customHeight="1">
      <c r="B10" s="12" t="inlineStr">
        <is>
          <t>入力のコツ</t>
        </is>
      </c>
    </row>
    <row r="11" ht="20" customHeight="1">
      <c r="B11" s="13" t="inlineStr">
        <is>
          <t>・出品先とステータスはセルをクリックするとドロップダウンが出ます（手入力も可）。</t>
        </is>
      </c>
    </row>
    <row r="12" ht="20" customHeight="1">
      <c r="B12" s="13" t="inlineStr">
        <is>
          <t>・更新は週1回（例：日曜の夜に5分）で十分。毎日やる設計にすると続きません。</t>
        </is>
      </c>
    </row>
    <row r="13" ht="20" customHeight="1">
      <c r="B13" s="13" t="inlineStr">
        <is>
          <t>・「いつか使うかも」の列は増やさない。続けられるシンプルさが最優先です。</t>
        </is>
      </c>
    </row>
    <row r="14" ht="6" customHeight="1"/>
    <row r="15" ht="24" customHeight="1">
      <c r="B15" s="12" t="inlineStr">
        <is>
          <t>手数料の自動計算について</t>
        </is>
      </c>
    </row>
    <row r="16" ht="20" customHeight="1">
      <c r="B16" s="13" t="inlineStr">
        <is>
          <t>・販売手数料は「手数料率」シートのモール別料率で自動計算します（在庫管理表の「売却先」で判定）。</t>
        </is>
      </c>
    </row>
    <row r="17" ht="20" customHeight="1">
      <c r="B17" s="13" t="inlineStr">
        <is>
          <t>・標準料率：メルカリ10% / Yahoo!フリマ5% / ヤフオク10% / ラクマ10%。</t>
        </is>
      </c>
    </row>
    <row r="18" ht="20" customHeight="1">
      <c r="B18" s="13" t="inlineStr">
        <is>
          <t>・ラクマは時期により変動します。「手数料率」シートの数値を最新の料率に書き換えると、全行に自動反映されます。</t>
        </is>
      </c>
    </row>
    <row r="19" ht="6" customHeight="1">
      <c r="B19" t="inlineStr">
        <is>
          <t>・「売却先」を選ぶと、その行の販売手数料がモール別料率で自動計算されます。</t>
        </is>
      </c>
    </row>
    <row r="20" ht="24" customHeight="1">
      <c r="B20" s="12" t="inlineStr">
        <is>
          <t>規模が大きくなってきたら（フェーズ別の拡張メモ）</t>
        </is>
      </c>
    </row>
    <row r="21" ht="20" customHeight="1">
      <c r="B21" s="13" t="inlineStr">
        <is>
          <t>・100点を超えたら：カテゴリ列・棚番号(SKU)列・撮影済フラグ列を足すと探しやすくなります。</t>
        </is>
      </c>
    </row>
    <row r="22" ht="20" customHeight="1">
      <c r="B22" s="13" t="inlineStr">
        <is>
          <t>・500点を超えたら：手動更新では追いつかなくなります。複数モールの在庫を自動で連動させる仕組みの検討時期です。</t>
        </is>
      </c>
    </row>
    <row r="23" ht="6" customHeight="1"/>
    <row r="24" ht="24" customHeight="1">
      <c r="B24" s="12" t="inlineStr">
        <is>
          <t>複数モールに同時出品するときの注意</t>
        </is>
      </c>
    </row>
    <row r="25" ht="20" customHeight="1">
      <c r="B25" s="13" t="inlineStr">
        <is>
          <t>・同じ商品をメルカリとYahoo!フリマの両方に出すと、片方で売れたときにもう片方を取り下げ忘れると二重に売れてしまいます。</t>
        </is>
      </c>
    </row>
    <row r="26" ht="20" customHeight="1">
      <c r="B26" s="13" t="inlineStr">
        <is>
          <t>・複数モールに同時出品するなら、点数が少なくても、売れた瞬間に自動でもう片方を取り下げる在庫連動ツール（Torima など）が二重販売を防ぎます。</t>
        </is>
      </c>
    </row>
    <row r="27" ht="6" customHeight="1"/>
    <row r="28" ht="24" customHeight="1">
      <c r="B28" s="12" t="inlineStr">
        <is>
          <t>Googleスプレッドシートで使いたい場合</t>
        </is>
      </c>
    </row>
    <row r="29" ht="20" customHeight="1">
      <c r="B29" s="13" t="inlineStr">
        <is>
          <t>・Googleドライブにこのファイルをアップロード →「Googleスプレッドシートとして開く」で、スマホ・PC両方から同期して使えます。</t>
        </is>
      </c>
    </row>
    <row r="30" ht="6" customHeight="1"/>
    <row r="31" ht="30" customHeight="1">
      <c r="B31" s="14" t="inlineStr">
        <is>
          <t>配布元：torima.jp（メルカリ × Yahoo!フリマ 同時出品ツール Torima）</t>
        </is>
      </c>
    </row>
    <row r="32" ht="30" customHeight="1">
      <c r="B32" s="14" t="inlineStr">
        <is>
          <t>本テンプレートは自由にご利用ください。各フリマサービスの利用規約は随時更新されます。出品にあたっては必ず各サービスの最新規約をご確認のうえ、ご自身の判断で運用方法をお選びください。</t>
        </is>
      </c>
    </row>
  </sheetData>
  <mergeCells count="1">
    <mergeCell ref="B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torima.jp</dc:creator>
  <dc:title>メルカリ在庫管理シート（torima.jp 配布）</dc:title>
  <dc:description>メルカリ副業セラー向け 在庫管理スプレッドシート テンプレート</dc:description>
  <dcterms:created xsi:type="dcterms:W3CDTF">2026-06-05T01:41:50Z</dcterms:created>
  <dcterms:modified xsi:type="dcterms:W3CDTF">2026-06-07T04:24:44Z</dcterms:modified>
</cp:coreProperties>
</file>